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025"/>
  </bookViews>
  <sheets>
    <sheet name="Blad1" sheetId="1" r:id="rId1"/>
    <sheet name="Blad2" sheetId="2" r:id="rId2"/>
    <sheet name="Blad3" sheetId="3" r:id="rId3"/>
  </sheets>
  <definedNames>
    <definedName name="_xlnm.Print_Area" localSheetId="0">Blad1!$B$1:$P$37</definedName>
  </definedNames>
  <calcPr calcId="145621"/>
</workbook>
</file>

<file path=xl/calcChain.xml><?xml version="1.0" encoding="utf-8"?>
<calcChain xmlns="http://schemas.openxmlformats.org/spreadsheetml/2006/main">
  <c r="M25" i="1" l="1"/>
  <c r="J32" i="1" l="1"/>
  <c r="J31" i="1"/>
  <c r="L30" i="1"/>
  <c r="L29" i="1"/>
  <c r="S5" i="1" l="1"/>
  <c r="S11" i="1"/>
  <c r="V9" i="1" l="1"/>
  <c r="V8" i="1"/>
  <c r="AC10" i="1"/>
  <c r="U10" i="1"/>
  <c r="AF7" i="1" l="1"/>
  <c r="AF9" i="1"/>
  <c r="AF10" i="1"/>
  <c r="AF11" i="1"/>
  <c r="AF12" i="1"/>
  <c r="AF15" i="1"/>
  <c r="AG15" i="1"/>
  <c r="AH15" i="1"/>
  <c r="AI15" i="1"/>
  <c r="AJ15" i="1"/>
  <c r="AK15" i="1"/>
  <c r="AL15" i="1"/>
  <c r="AM15" i="1"/>
  <c r="AN15" i="1"/>
  <c r="AO15" i="1"/>
  <c r="AP15" i="1"/>
  <c r="AF16" i="1"/>
  <c r="AG16" i="1"/>
  <c r="AH16" i="1"/>
  <c r="AI16" i="1"/>
  <c r="AJ16" i="1"/>
  <c r="AK16" i="1"/>
  <c r="AL16" i="1"/>
  <c r="AM16" i="1"/>
  <c r="AN16" i="1"/>
  <c r="AO16" i="1"/>
  <c r="AP16" i="1"/>
  <c r="AP20" i="1"/>
  <c r="AO20" i="1"/>
  <c r="AN20" i="1"/>
  <c r="AM20" i="1"/>
  <c r="AL20" i="1"/>
  <c r="AK20" i="1"/>
  <c r="AJ20" i="1"/>
  <c r="AI20" i="1"/>
  <c r="AH20" i="1"/>
  <c r="AP19" i="1"/>
  <c r="AO19" i="1"/>
  <c r="AN19" i="1"/>
  <c r="AM19" i="1"/>
  <c r="AL19" i="1"/>
  <c r="AK19" i="1"/>
  <c r="AJ19" i="1"/>
  <c r="AI19" i="1"/>
  <c r="AH19" i="1"/>
  <c r="AP18" i="1"/>
  <c r="AO18" i="1"/>
  <c r="AN18" i="1"/>
  <c r="AM18" i="1"/>
  <c r="AL18" i="1"/>
  <c r="AK18" i="1"/>
  <c r="AJ18" i="1"/>
  <c r="AI18" i="1"/>
  <c r="AH18" i="1"/>
  <c r="AP17" i="1"/>
  <c r="AO17" i="1"/>
  <c r="AN17" i="1"/>
  <c r="AM17" i="1"/>
  <c r="AL17" i="1"/>
  <c r="AK17" i="1"/>
  <c r="AJ17" i="1"/>
  <c r="AI17" i="1"/>
  <c r="AH17" i="1"/>
  <c r="AP14" i="1"/>
  <c r="AO14" i="1"/>
  <c r="AN14" i="1"/>
  <c r="AM14" i="1"/>
  <c r="AL14" i="1"/>
  <c r="AK14" i="1"/>
  <c r="AJ14" i="1"/>
  <c r="AI14" i="1"/>
  <c r="AH14" i="1"/>
  <c r="AP13" i="1"/>
  <c r="AO13" i="1"/>
  <c r="AN13" i="1"/>
  <c r="AM13" i="1"/>
  <c r="AL13" i="1"/>
  <c r="AK13" i="1"/>
  <c r="AJ13" i="1"/>
  <c r="AI13" i="1"/>
  <c r="AH13" i="1"/>
  <c r="AP11" i="1"/>
  <c r="AP5" i="1"/>
  <c r="AO5" i="1"/>
  <c r="AN5" i="1"/>
  <c r="AM5" i="1"/>
  <c r="AL5" i="1"/>
  <c r="AK5" i="1"/>
  <c r="AJ5" i="1"/>
  <c r="AI5" i="1"/>
  <c r="AH5" i="1"/>
  <c r="AO11" i="1"/>
  <c r="AN11" i="1"/>
  <c r="AM11" i="1"/>
  <c r="AL11" i="1"/>
  <c r="AK11" i="1"/>
  <c r="AJ11" i="1"/>
  <c r="AI11" i="1"/>
  <c r="AH11" i="1"/>
  <c r="AP10" i="1" l="1"/>
  <c r="AB10" i="1"/>
  <c r="AO10" i="1" s="1"/>
  <c r="AA10" i="1"/>
  <c r="AN10" i="1" s="1"/>
  <c r="Z10" i="1"/>
  <c r="AM10" i="1" s="1"/>
  <c r="Y10" i="1"/>
  <c r="AL10" i="1" s="1"/>
  <c r="X10" i="1"/>
  <c r="AK10" i="1" s="1"/>
  <c r="W10" i="1"/>
  <c r="AJ10" i="1" s="1"/>
  <c r="V10" i="1"/>
  <c r="AI10" i="1" s="1"/>
  <c r="AH10" i="1"/>
  <c r="AC9" i="1"/>
  <c r="AP9" i="1" s="1"/>
  <c r="AB9" i="1"/>
  <c r="AO9" i="1" s="1"/>
  <c r="AA9" i="1"/>
  <c r="AN9" i="1" s="1"/>
  <c r="Y9" i="1"/>
  <c r="AL9" i="1" s="1"/>
  <c r="X9" i="1"/>
  <c r="AK9" i="1" s="1"/>
  <c r="W9" i="1"/>
  <c r="AJ9" i="1" s="1"/>
  <c r="AI9" i="1"/>
  <c r="U9" i="1"/>
  <c r="AH9" i="1" s="1"/>
  <c r="AC8" i="1"/>
  <c r="AP8" i="1" s="1"/>
  <c r="AB8" i="1"/>
  <c r="AO8" i="1" s="1"/>
  <c r="AA8" i="1"/>
  <c r="AN8" i="1" s="1"/>
  <c r="Y8" i="1"/>
  <c r="AL8" i="1" s="1"/>
  <c r="X8" i="1"/>
  <c r="AK8" i="1" s="1"/>
  <c r="W8" i="1"/>
  <c r="AJ8" i="1" s="1"/>
  <c r="AI8" i="1"/>
  <c r="U8" i="1"/>
  <c r="AH8" i="1" s="1"/>
  <c r="AC7" i="1"/>
  <c r="AP7" i="1" s="1"/>
  <c r="AB7" i="1"/>
  <c r="AO7" i="1" s="1"/>
  <c r="AA7" i="1"/>
  <c r="AN7" i="1" s="1"/>
  <c r="Z7" i="1"/>
  <c r="AM7" i="1" s="1"/>
  <c r="Y7" i="1"/>
  <c r="AL7" i="1" s="1"/>
  <c r="X7" i="1"/>
  <c r="AK7" i="1" s="1"/>
  <c r="W7" i="1"/>
  <c r="AJ7" i="1" s="1"/>
  <c r="V7" i="1"/>
  <c r="AI7" i="1" s="1"/>
  <c r="U7" i="1"/>
  <c r="AH7" i="1" s="1"/>
  <c r="AC6" i="1"/>
  <c r="AP6" i="1" s="1"/>
  <c r="AB6" i="1"/>
  <c r="AO6" i="1" s="1"/>
  <c r="AA6" i="1"/>
  <c r="AN6" i="1" s="1"/>
  <c r="Y6" i="1"/>
  <c r="AL6" i="1" s="1"/>
  <c r="X6" i="1"/>
  <c r="AK6" i="1" s="1"/>
  <c r="W6" i="1"/>
  <c r="AJ6" i="1" s="1"/>
  <c r="V6" i="1"/>
  <c r="AI6" i="1" s="1"/>
  <c r="U6" i="1"/>
  <c r="AH6" i="1" s="1"/>
  <c r="AF5" i="1"/>
  <c r="Z9" i="1"/>
  <c r="AM9" i="1" s="1"/>
  <c r="Z8" i="1"/>
  <c r="AM8" i="1" s="1"/>
  <c r="L11" i="1" l="1"/>
  <c r="L10" i="1"/>
  <c r="L9" i="1"/>
  <c r="L8" i="1"/>
  <c r="L7" i="1"/>
  <c r="J11" i="1" l="1"/>
  <c r="J10" i="1"/>
  <c r="S2" i="1" l="1"/>
  <c r="T2" i="1" l="1"/>
  <c r="AP12" i="1"/>
  <c r="AF20" i="1" l="1"/>
  <c r="AF19" i="1"/>
  <c r="AF18" i="1"/>
  <c r="AF17" i="1"/>
  <c r="AF14" i="1"/>
  <c r="AF13" i="1"/>
  <c r="AF8" i="1"/>
  <c r="AF6" i="1"/>
  <c r="AG5" i="1"/>
  <c r="AG20" i="1"/>
  <c r="AG19" i="1"/>
  <c r="AG18" i="1"/>
  <c r="AG17" i="1"/>
  <c r="AG14" i="1"/>
  <c r="AG13" i="1"/>
  <c r="AG12" i="1"/>
  <c r="AG11" i="1"/>
  <c r="AG10" i="1"/>
  <c r="AG9" i="1"/>
  <c r="AG8" i="1"/>
  <c r="AG7" i="1"/>
  <c r="AG6" i="1"/>
  <c r="AG3" i="1" l="1"/>
  <c r="AF3" i="1"/>
  <c r="Z6" i="1"/>
  <c r="AM6" i="1" s="1"/>
  <c r="M19" i="1" l="1"/>
  <c r="AP3" i="1"/>
  <c r="AO12" i="1"/>
  <c r="AN12" i="1"/>
  <c r="AM12" i="1"/>
  <c r="AL12" i="1"/>
  <c r="AK12" i="1"/>
  <c r="AJ12" i="1"/>
  <c r="AJ3" i="1" s="1"/>
  <c r="AI12" i="1"/>
  <c r="AH12" i="1" l="1"/>
  <c r="AH3" i="1" s="1"/>
  <c r="AI3" i="1"/>
  <c r="M21" i="1" s="1"/>
  <c r="AK3" i="1"/>
  <c r="M23" i="1" s="1"/>
  <c r="AN3" i="1"/>
  <c r="G22" i="1" s="1"/>
  <c r="M22" i="1"/>
  <c r="AM3" i="1"/>
  <c r="G21" i="1" s="1"/>
  <c r="O21" i="1" s="1"/>
  <c r="AO3" i="1"/>
  <c r="AL3" i="1"/>
  <c r="G20" i="1" s="1"/>
  <c r="O20" i="1" s="1"/>
  <c r="M24" i="1"/>
  <c r="M20" i="1" l="1"/>
  <c r="G23" i="1"/>
  <c r="O23" i="1" s="1"/>
  <c r="G24" i="1" l="1"/>
  <c r="O24" i="1" s="1"/>
</calcChain>
</file>

<file path=xl/sharedStrings.xml><?xml version="1.0" encoding="utf-8"?>
<sst xmlns="http://schemas.openxmlformats.org/spreadsheetml/2006/main" count="123" uniqueCount="96">
  <si>
    <t>RE</t>
  </si>
  <si>
    <t>RC</t>
  </si>
  <si>
    <t>RVET</t>
  </si>
  <si>
    <t>RAS</t>
  </si>
  <si>
    <t>P</t>
  </si>
  <si>
    <t>totaal</t>
  </si>
  <si>
    <t>Ruw eiwit</t>
  </si>
  <si>
    <t>Ruwe celstof</t>
  </si>
  <si>
    <t>Ruw vet</t>
  </si>
  <si>
    <t>Gebruiksaanwijzing</t>
  </si>
  <si>
    <t>Na</t>
  </si>
  <si>
    <t>Tarwe</t>
  </si>
  <si>
    <t>Gerst</t>
  </si>
  <si>
    <t>Water</t>
  </si>
  <si>
    <t>Rogge</t>
  </si>
  <si>
    <t>Triticale</t>
  </si>
  <si>
    <t>Maïs</t>
  </si>
  <si>
    <t>Ruwe as</t>
  </si>
  <si>
    <t>Calcium</t>
  </si>
  <si>
    <t>Natrium</t>
  </si>
  <si>
    <t>Fosfor</t>
  </si>
  <si>
    <t>Magnesium</t>
  </si>
  <si>
    <t>Ca</t>
  </si>
  <si>
    <t>Mg</t>
  </si>
  <si>
    <t>Aandeel</t>
  </si>
  <si>
    <t>Standaard</t>
  </si>
  <si>
    <t>DS tot</t>
  </si>
  <si>
    <t>RE tot</t>
  </si>
  <si>
    <t>RC tot</t>
  </si>
  <si>
    <t>RVET tot</t>
  </si>
  <si>
    <t>RAS tot</t>
  </si>
  <si>
    <t>Ca. tot</t>
  </si>
  <si>
    <t>Na tot</t>
  </si>
  <si>
    <t>P tot</t>
  </si>
  <si>
    <t>Mg tot</t>
  </si>
  <si>
    <t>Batch nummer:</t>
  </si>
  <si>
    <t>VEM</t>
  </si>
  <si>
    <t>N</t>
  </si>
  <si>
    <t>Som</t>
  </si>
  <si>
    <t>Berekende gehalten</t>
  </si>
  <si>
    <t>VEM  / kg ds</t>
  </si>
  <si>
    <t>Gehalten (gr/kg ds)</t>
  </si>
  <si>
    <t>ex water</t>
  </si>
  <si>
    <t xml:space="preserve">  </t>
  </si>
  <si>
    <t>Productiedatum:</t>
  </si>
  <si>
    <t>Afleverbon</t>
  </si>
  <si>
    <t>Gewicht</t>
  </si>
  <si>
    <t>Geleverd aan:</t>
  </si>
  <si>
    <t>Afleverdatum:</t>
  </si>
  <si>
    <t xml:space="preserve">, </t>
  </si>
  <si>
    <t>gehalte</t>
  </si>
  <si>
    <t>Vochtgehalte (%):</t>
  </si>
  <si>
    <t>ds (%)</t>
  </si>
  <si>
    <t>( kg)</t>
  </si>
  <si>
    <t>Het geleverde diervoeder is GMP+ FSA geborgd.</t>
  </si>
  <si>
    <t>2957 CA  NIEUW-LEKKERLAND</t>
  </si>
  <si>
    <t xml:space="preserve">Reg. Nr. </t>
  </si>
  <si>
    <t>NaOH</t>
  </si>
  <si>
    <t>Lekdijk 22</t>
  </si>
  <si>
    <t>Terlouw Tarwehandel B.V.</t>
  </si>
  <si>
    <r>
      <t xml:space="preserve">Sodagrain </t>
    </r>
    <r>
      <rPr>
        <sz val="12"/>
        <color theme="1"/>
        <rFont val="Calibri"/>
        <family val="2"/>
        <scheme val="minor"/>
      </rPr>
      <t>(ontsloten tarwe)</t>
    </r>
  </si>
  <si>
    <t>VOEDERMIDDEL</t>
  </si>
  <si>
    <t>Ten minste houdbaar tot 5 maanden na productiedatum, mits bewaard</t>
  </si>
  <si>
    <t>op een schone en verharde ondergrond, afgedekt met zeil of folie</t>
  </si>
  <si>
    <t>Voederadvies: melkvee: 4 - 8 kg per dag; vleesvee: tot 5 kg per dag</t>
  </si>
  <si>
    <t>VEVI / kg ds</t>
  </si>
  <si>
    <t>schoon</t>
  </si>
  <si>
    <t>schoon na reiniging</t>
  </si>
  <si>
    <t>A</t>
  </si>
  <si>
    <t>B</t>
  </si>
  <si>
    <t>C</t>
  </si>
  <si>
    <t>D</t>
  </si>
  <si>
    <t>Laadruimte voor het laden*</t>
  </si>
  <si>
    <t>Reinigen laadruimte na lossen*</t>
  </si>
  <si>
    <t>*: omcirkelen wat van toepassing is</t>
  </si>
  <si>
    <t>Transportmiddel:</t>
  </si>
  <si>
    <t>Vul in kolom D, rijen 7 -11 de benodigde gegevens in.</t>
  </si>
  <si>
    <t>Deze gegevens worden automatisch ingevuld in kolom L</t>
  </si>
  <si>
    <t>Wijzig in kolom E, rijen 19 tot 25 de gegevens bij ontvangst van een nieuwe analyse</t>
  </si>
  <si>
    <t>Tevens in kolom F, rij 22, het fosfor- gehalte (P) aanpassen, indien nodig</t>
  </si>
  <si>
    <t>De gehalten worden automatisch ingevuld in kolommen M en O</t>
  </si>
  <si>
    <t>Het linkse exemplaar is voor de klant, het rechtste exemplaar met controle en reining van het transportmiddel, is voor de eigen administratie</t>
  </si>
  <si>
    <t>Reiniging:</t>
  </si>
  <si>
    <t>A: droog (vegen)</t>
  </si>
  <si>
    <t>B: met water</t>
  </si>
  <si>
    <t>C: met water en reinigingsmiddel</t>
  </si>
  <si>
    <t>D: desinfectie (met middel, dat geschikt is voor levensmiddelen- / diervoederindustrie)</t>
  </si>
  <si>
    <t>De gegevens vanaf kolom R zijn niet (meer) van toepassing</t>
  </si>
  <si>
    <t>Vul tenslotte in kolom D het batchnummer en de productiedatum in</t>
  </si>
  <si>
    <t>Als calcium (Ca), natrium (Na) en/of magnesium (Mg) zijn geanalyseerd, dan kun je deze ook wijzigen</t>
  </si>
  <si>
    <t>(desinfectiemiddelen voor dierenverblijven en transportmiddelen voor dieren zijn meestal niet geschikt hiervoor)</t>
  </si>
  <si>
    <t>naam afnemer</t>
  </si>
  <si>
    <t>plaats afnemer</t>
  </si>
  <si>
    <t>postcode en adres afnemer</t>
  </si>
  <si>
    <t>datum</t>
  </si>
  <si>
    <t>gewicht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</si>
</sst>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3" fillId="0" borderId="0" xfId="0" applyFont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1" xfId="0" applyFill="1" applyBorder="1"/>
    <xf numFmtId="0" fontId="0" fillId="0" borderId="0" xfId="0" applyFill="1" applyBorder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1" fontId="0" fillId="0" borderId="0" xfId="0" applyNumberFormat="1" applyBorder="1"/>
    <xf numFmtId="0" fontId="4" fillId="0" borderId="0" xfId="0" applyFont="1" applyFill="1" applyBorder="1"/>
    <xf numFmtId="0" fontId="4" fillId="0" borderId="0" xfId="0" applyFont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/>
    <xf numFmtId="0" fontId="0" fillId="0" borderId="0" xfId="0" applyBorder="1" applyAlignment="1"/>
    <xf numFmtId="164" fontId="0" fillId="0" borderId="0" xfId="0" applyNumberFormat="1" applyBorder="1" applyAlignment="1"/>
    <xf numFmtId="0" fontId="0" fillId="2" borderId="5" xfId="0" applyFill="1" applyBorder="1"/>
    <xf numFmtId="0" fontId="0" fillId="0" borderId="6" xfId="0" applyBorder="1" applyAlignment="1">
      <alignment horizontal="right"/>
    </xf>
    <xf numFmtId="0" fontId="0" fillId="0" borderId="2" xfId="0" applyBorder="1"/>
    <xf numFmtId="165" fontId="0" fillId="0" borderId="0" xfId="1" applyNumberFormat="1" applyFont="1" applyBorder="1"/>
    <xf numFmtId="0" fontId="0" fillId="2" borderId="7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14" fontId="0" fillId="0" borderId="0" xfId="0" applyNumberFormat="1" applyBorder="1"/>
    <xf numFmtId="0" fontId="0" fillId="0" borderId="0" xfId="0" quotePrefix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"/>
  <sheetViews>
    <sheetView tabSelected="1" zoomScaleNormal="100" workbookViewId="0">
      <selection activeCell="D12" sqref="D12"/>
    </sheetView>
  </sheetViews>
  <sheetFormatPr defaultRowHeight="15" x14ac:dyDescent="0.25"/>
  <cols>
    <col min="4" max="4" width="10.42578125" bestFit="1" customWidth="1"/>
    <col min="5" max="5" width="9.85546875" customWidth="1"/>
    <col min="8" max="8" width="11.7109375" customWidth="1"/>
    <col min="9" max="9" width="6.28515625" customWidth="1"/>
    <col min="12" max="12" width="11.5703125" customWidth="1"/>
    <col min="19" max="19" width="8.7109375" customWidth="1"/>
    <col min="20" max="20" width="10.7109375" customWidth="1"/>
    <col min="22" max="22" width="11.7109375" customWidth="1"/>
    <col min="28" max="28" width="10.85546875" customWidth="1"/>
    <col min="44" max="44" width="11" customWidth="1"/>
  </cols>
  <sheetData>
    <row r="1" spans="1:42" x14ac:dyDescent="0.25">
      <c r="B1" s="5" t="s">
        <v>59</v>
      </c>
      <c r="C1" s="5"/>
      <c r="D1" s="5"/>
      <c r="E1" s="5"/>
      <c r="F1" s="5"/>
      <c r="G1" s="5"/>
      <c r="H1" s="5"/>
      <c r="I1" s="5"/>
      <c r="J1" s="5" t="s">
        <v>59</v>
      </c>
      <c r="K1" s="5"/>
      <c r="L1" s="5"/>
      <c r="M1" s="5"/>
      <c r="N1" s="5"/>
      <c r="O1" s="5"/>
      <c r="P1" s="5"/>
      <c r="S1" s="30" t="s">
        <v>38</v>
      </c>
      <c r="T1" s="30" t="s">
        <v>42</v>
      </c>
      <c r="U1" s="7"/>
      <c r="V1" s="5"/>
      <c r="AF1" s="3" t="s">
        <v>5</v>
      </c>
      <c r="AG1" s="3" t="s">
        <v>26</v>
      </c>
      <c r="AH1" s="3" t="s">
        <v>27</v>
      </c>
      <c r="AI1" s="3" t="s">
        <v>28</v>
      </c>
      <c r="AJ1" s="3" t="s">
        <v>29</v>
      </c>
      <c r="AK1" s="3" t="s">
        <v>30</v>
      </c>
      <c r="AL1" s="3" t="s">
        <v>31</v>
      </c>
      <c r="AM1" s="3" t="s">
        <v>32</v>
      </c>
      <c r="AN1" s="3" t="s">
        <v>33</v>
      </c>
      <c r="AO1" s="3" t="s">
        <v>34</v>
      </c>
      <c r="AP1" s="14" t="s">
        <v>36</v>
      </c>
    </row>
    <row r="2" spans="1:42" x14ac:dyDescent="0.25">
      <c r="B2" s="5" t="s">
        <v>58</v>
      </c>
      <c r="C2" s="5"/>
      <c r="D2" s="5"/>
      <c r="E2" s="5"/>
      <c r="F2" s="5"/>
      <c r="G2" s="5"/>
      <c r="H2" s="5"/>
      <c r="I2" s="5"/>
      <c r="J2" s="5" t="s">
        <v>58</v>
      </c>
      <c r="K2" s="5"/>
      <c r="L2" s="5"/>
      <c r="M2" s="5"/>
      <c r="N2" s="5"/>
      <c r="O2" s="5"/>
      <c r="P2" s="5"/>
      <c r="S2" s="31">
        <f>SUM(S5:S20)</f>
        <v>23543.121999999999</v>
      </c>
      <c r="T2" s="31">
        <f>S2-S5</f>
        <v>20472.28</v>
      </c>
      <c r="U2" s="5"/>
      <c r="V2" s="5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25">
      <c r="B3" s="5" t="s">
        <v>55</v>
      </c>
      <c r="C3" s="5"/>
      <c r="D3" s="5"/>
      <c r="E3" s="5"/>
      <c r="F3" s="5"/>
      <c r="G3" s="5"/>
      <c r="H3" s="5"/>
      <c r="I3" s="5"/>
      <c r="J3" s="5" t="s">
        <v>55</v>
      </c>
      <c r="K3" s="5"/>
      <c r="L3" s="5"/>
      <c r="M3" s="5"/>
      <c r="N3" s="5"/>
      <c r="O3" s="5"/>
      <c r="P3" s="5"/>
      <c r="R3" s="19"/>
      <c r="S3" s="33" t="s">
        <v>24</v>
      </c>
      <c r="T3" s="33" t="s">
        <v>50</v>
      </c>
      <c r="U3" s="10" t="s">
        <v>6</v>
      </c>
      <c r="V3" s="10" t="s">
        <v>7</v>
      </c>
      <c r="W3" s="21" t="s">
        <v>8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36</v>
      </c>
      <c r="AD3" s="10" t="s">
        <v>25</v>
      </c>
      <c r="AF3" s="4">
        <f t="shared" ref="AF3:AP3" si="0">SUM(AF5:AF20)</f>
        <v>23543.121999999999</v>
      </c>
      <c r="AG3" s="4">
        <f t="shared" si="0"/>
        <v>17649.887999999999</v>
      </c>
      <c r="AH3" s="4">
        <f t="shared" si="0"/>
        <v>2226.1120000000005</v>
      </c>
      <c r="AI3" s="4">
        <f t="shared" si="0"/>
        <v>457.14800000000002</v>
      </c>
      <c r="AJ3" s="4">
        <f t="shared" si="0"/>
        <v>278.26400000000007</v>
      </c>
      <c r="AK3" s="4">
        <f t="shared" si="0"/>
        <v>298.14</v>
      </c>
      <c r="AL3" s="4">
        <f t="shared" si="0"/>
        <v>7.9504000000000001</v>
      </c>
      <c r="AM3" s="4">
        <f t="shared" si="0"/>
        <v>344.84859999999998</v>
      </c>
      <c r="AN3" s="4">
        <f t="shared" si="0"/>
        <v>55.652799999999999</v>
      </c>
      <c r="AO3" s="4">
        <f t="shared" si="0"/>
        <v>17.888400000000001</v>
      </c>
      <c r="AP3" s="4">
        <f t="shared" si="0"/>
        <v>20293.396000000004</v>
      </c>
    </row>
    <row r="4" spans="1:42" x14ac:dyDescent="0.25">
      <c r="B4" s="5" t="s">
        <v>56</v>
      </c>
      <c r="C4" s="5">
        <v>219973</v>
      </c>
      <c r="D4" s="5"/>
      <c r="E4" s="5"/>
      <c r="F4" s="5"/>
      <c r="G4" s="5"/>
      <c r="H4" s="5"/>
      <c r="I4" s="5"/>
      <c r="J4" s="5" t="s">
        <v>56</v>
      </c>
      <c r="K4" s="5">
        <v>219973</v>
      </c>
      <c r="L4" s="5"/>
      <c r="M4" s="5"/>
      <c r="N4" s="5"/>
      <c r="O4" s="5"/>
      <c r="P4" s="5"/>
      <c r="R4" s="29"/>
      <c r="S4" s="34" t="s">
        <v>53</v>
      </c>
      <c r="T4" s="34" t="s">
        <v>52</v>
      </c>
      <c r="U4" s="12"/>
      <c r="V4" s="12"/>
      <c r="W4" s="12"/>
      <c r="X4" s="12"/>
      <c r="Y4" s="12"/>
      <c r="Z4" s="12"/>
      <c r="AA4" s="12"/>
      <c r="AB4" s="12"/>
      <c r="AC4" s="4"/>
      <c r="AD4" s="12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</row>
    <row r="5" spans="1:4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R5" s="12" t="s">
        <v>13</v>
      </c>
      <c r="S5" s="11">
        <f>(S6+S11)*0.15</f>
        <v>3070.8419999999996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5"/>
      <c r="AF5" s="4">
        <f t="shared" ref="AF5:AF20" si="1">S5</f>
        <v>3070.8419999999996</v>
      </c>
      <c r="AG5" s="4">
        <f t="shared" ref="AG5:AG20" si="2">S5*T5/100</f>
        <v>0</v>
      </c>
      <c r="AH5" s="4">
        <f t="shared" ref="AH5:AH20" si="3">S5*U5/1000</f>
        <v>0</v>
      </c>
      <c r="AI5" s="4">
        <f t="shared" ref="AI5:AI20" si="4">S5*V5/1000</f>
        <v>0</v>
      </c>
      <c r="AJ5" s="4">
        <f t="shared" ref="AJ5:AJ20" si="5">S5*W5/1000</f>
        <v>0</v>
      </c>
      <c r="AK5" s="4">
        <f t="shared" ref="AK5:AK20" si="6">S5*X5/1000</f>
        <v>0</v>
      </c>
      <c r="AL5" s="4">
        <f t="shared" ref="AL5:AL20" si="7">S5*Y5/1000</f>
        <v>0</v>
      </c>
      <c r="AM5" s="4">
        <f t="shared" ref="AM5:AM20" si="8">S5*Z5/1000</f>
        <v>0</v>
      </c>
      <c r="AN5" s="4">
        <f t="shared" ref="AN5:AN20" si="9">S5*AA5/1000</f>
        <v>0</v>
      </c>
      <c r="AO5" s="4">
        <f t="shared" ref="AO5:AO20" si="10">S5*AB5/1000</f>
        <v>0</v>
      </c>
      <c r="AP5" s="4">
        <f t="shared" ref="AP5:AP20" si="11">S5*AC5/1000</f>
        <v>0</v>
      </c>
    </row>
    <row r="6" spans="1:42" x14ac:dyDescent="0.25">
      <c r="B6" s="17" t="s">
        <v>45</v>
      </c>
      <c r="J6" s="17" t="s">
        <v>45</v>
      </c>
      <c r="P6" s="5"/>
      <c r="R6" s="12" t="s">
        <v>11</v>
      </c>
      <c r="S6" s="12">
        <v>19876</v>
      </c>
      <c r="T6" s="12">
        <v>85.8</v>
      </c>
      <c r="U6" s="12">
        <f>112*T6/AD6</f>
        <v>112.00000000000001</v>
      </c>
      <c r="V6" s="12">
        <f>23*T6/AD6</f>
        <v>23</v>
      </c>
      <c r="W6" s="12">
        <f>14*T6/AD6</f>
        <v>14.000000000000002</v>
      </c>
      <c r="X6" s="12">
        <f>15*T6/AD6</f>
        <v>15</v>
      </c>
      <c r="Y6" s="12">
        <f>0.4*T6/AD6</f>
        <v>0.4</v>
      </c>
      <c r="Z6" s="12">
        <f>0.1*T6/AD6</f>
        <v>0.1</v>
      </c>
      <c r="AA6" s="12">
        <f>2.8*T6/AD6</f>
        <v>2.8</v>
      </c>
      <c r="AB6" s="12">
        <f>0.9*T6/AD6</f>
        <v>0.9</v>
      </c>
      <c r="AC6" s="12">
        <f>1021*T6/AD6</f>
        <v>1021.0000000000001</v>
      </c>
      <c r="AD6" s="12">
        <v>85.8</v>
      </c>
      <c r="AE6" s="5"/>
      <c r="AF6" s="4">
        <f t="shared" si="1"/>
        <v>19876</v>
      </c>
      <c r="AG6" s="4">
        <f t="shared" si="2"/>
        <v>17053.608</v>
      </c>
      <c r="AH6" s="4">
        <f t="shared" si="3"/>
        <v>2226.1120000000005</v>
      </c>
      <c r="AI6" s="4">
        <f t="shared" si="4"/>
        <v>457.14800000000002</v>
      </c>
      <c r="AJ6" s="4">
        <f t="shared" si="5"/>
        <v>278.26400000000007</v>
      </c>
      <c r="AK6" s="4">
        <f t="shared" si="6"/>
        <v>298.14</v>
      </c>
      <c r="AL6" s="4">
        <f t="shared" si="7"/>
        <v>7.9504000000000001</v>
      </c>
      <c r="AM6" s="4">
        <f t="shared" si="8"/>
        <v>1.9876</v>
      </c>
      <c r="AN6" s="4">
        <f t="shared" si="9"/>
        <v>55.652799999999999</v>
      </c>
      <c r="AO6" s="4">
        <f t="shared" si="10"/>
        <v>17.888400000000001</v>
      </c>
      <c r="AP6" s="4">
        <f t="shared" si="11"/>
        <v>20293.396000000004</v>
      </c>
    </row>
    <row r="7" spans="1:42" x14ac:dyDescent="0.25">
      <c r="B7" s="13" t="s">
        <v>47</v>
      </c>
      <c r="D7" s="5" t="s">
        <v>91</v>
      </c>
      <c r="J7" s="13" t="s">
        <v>47</v>
      </c>
      <c r="L7" t="str">
        <f xml:space="preserve"> D7</f>
        <v>naam afnemer</v>
      </c>
      <c r="P7" s="5"/>
      <c r="R7" s="12" t="s">
        <v>12</v>
      </c>
      <c r="S7" s="12">
        <v>0</v>
      </c>
      <c r="T7" s="12">
        <v>86.9</v>
      </c>
      <c r="U7" s="12">
        <f>104*T7/AD7</f>
        <v>104</v>
      </c>
      <c r="V7" s="12">
        <f>46*T7/AD7</f>
        <v>46</v>
      </c>
      <c r="W7" s="12">
        <f>17*T7/AD7</f>
        <v>17</v>
      </c>
      <c r="X7" s="12">
        <f>21*T7/AD7</f>
        <v>21</v>
      </c>
      <c r="Y7" s="12">
        <f>0.5*T7/AD7</f>
        <v>0.5</v>
      </c>
      <c r="Z7" s="12">
        <f>0.1*T7/AD7</f>
        <v>0.1</v>
      </c>
      <c r="AA7" s="12">
        <f>3.3*T7/AD7</f>
        <v>3.2999999999999994</v>
      </c>
      <c r="AB7" s="12">
        <f>1.1*T7/AD7</f>
        <v>1.1000000000000001</v>
      </c>
      <c r="AC7" s="12">
        <f>975*T7/AD7</f>
        <v>974.99999999999989</v>
      </c>
      <c r="AD7" s="12">
        <v>86.9</v>
      </c>
      <c r="AE7" s="5"/>
      <c r="AF7" s="4">
        <f t="shared" si="1"/>
        <v>0</v>
      </c>
      <c r="AG7" s="4">
        <f t="shared" si="2"/>
        <v>0</v>
      </c>
      <c r="AH7" s="4">
        <f t="shared" si="3"/>
        <v>0</v>
      </c>
      <c r="AI7" s="4">
        <f t="shared" si="4"/>
        <v>0</v>
      </c>
      <c r="AJ7" s="4">
        <f t="shared" si="5"/>
        <v>0</v>
      </c>
      <c r="AK7" s="4">
        <f t="shared" si="6"/>
        <v>0</v>
      </c>
      <c r="AL7" s="4">
        <f t="shared" si="7"/>
        <v>0</v>
      </c>
      <c r="AM7" s="4">
        <f t="shared" si="8"/>
        <v>0</v>
      </c>
      <c r="AN7" s="4">
        <f t="shared" si="9"/>
        <v>0</v>
      </c>
      <c r="AO7" s="4">
        <f t="shared" si="10"/>
        <v>0</v>
      </c>
      <c r="AP7" s="4">
        <f t="shared" si="11"/>
        <v>0</v>
      </c>
    </row>
    <row r="8" spans="1:42" x14ac:dyDescent="0.25">
      <c r="A8" t="s">
        <v>43</v>
      </c>
      <c r="D8" s="5" t="s">
        <v>92</v>
      </c>
      <c r="L8" t="str">
        <f xml:space="preserve"> D8</f>
        <v>plaats afnemer</v>
      </c>
      <c r="P8" s="5"/>
      <c r="R8" s="12" t="s">
        <v>14</v>
      </c>
      <c r="S8" s="12">
        <v>0</v>
      </c>
      <c r="T8" s="12">
        <v>0</v>
      </c>
      <c r="U8" s="12">
        <f>98*T8/AD8</f>
        <v>0</v>
      </c>
      <c r="V8" s="12">
        <f>21*T8/AD8</f>
        <v>0</v>
      </c>
      <c r="W8" s="12">
        <f>13*T8/AD8</f>
        <v>0</v>
      </c>
      <c r="X8" s="12">
        <f>16*T8/AD8</f>
        <v>0</v>
      </c>
      <c r="Y8" s="12">
        <f>0.4*T8/AD8</f>
        <v>0</v>
      </c>
      <c r="Z8" s="12">
        <f>0.1*T8/AD8</f>
        <v>0</v>
      </c>
      <c r="AA8" s="12">
        <f>3.3*T8/AD8</f>
        <v>0</v>
      </c>
      <c r="AB8" s="12">
        <f>1*T8/AD8</f>
        <v>0</v>
      </c>
      <c r="AC8" s="12">
        <f>1012*T8/AD8</f>
        <v>0</v>
      </c>
      <c r="AD8" s="12">
        <v>87</v>
      </c>
      <c r="AE8" s="5"/>
      <c r="AF8" s="4">
        <f t="shared" si="1"/>
        <v>0</v>
      </c>
      <c r="AG8" s="4">
        <f t="shared" si="2"/>
        <v>0</v>
      </c>
      <c r="AH8" s="4">
        <f t="shared" si="3"/>
        <v>0</v>
      </c>
      <c r="AI8" s="4">
        <f t="shared" si="4"/>
        <v>0</v>
      </c>
      <c r="AJ8" s="4">
        <f t="shared" si="5"/>
        <v>0</v>
      </c>
      <c r="AK8" s="4">
        <f t="shared" si="6"/>
        <v>0</v>
      </c>
      <c r="AL8" s="4">
        <f t="shared" si="7"/>
        <v>0</v>
      </c>
      <c r="AM8" s="4">
        <f t="shared" si="8"/>
        <v>0</v>
      </c>
      <c r="AN8" s="4">
        <f t="shared" si="9"/>
        <v>0</v>
      </c>
      <c r="AO8" s="4">
        <f t="shared" si="10"/>
        <v>0</v>
      </c>
      <c r="AP8" s="4">
        <f t="shared" si="11"/>
        <v>0</v>
      </c>
    </row>
    <row r="9" spans="1:42" x14ac:dyDescent="0.25">
      <c r="D9" s="5" t="s">
        <v>93</v>
      </c>
      <c r="L9" t="str">
        <f xml:space="preserve"> D9</f>
        <v>postcode en adres afnemer</v>
      </c>
      <c r="P9" s="5"/>
      <c r="R9" s="12" t="s">
        <v>15</v>
      </c>
      <c r="S9" s="12">
        <v>0</v>
      </c>
      <c r="T9" s="12">
        <v>87.7</v>
      </c>
      <c r="U9" s="12">
        <f>112*T9/AD9</f>
        <v>111.99999999999999</v>
      </c>
      <c r="V9" s="12">
        <f>22*T9/AD9</f>
        <v>22</v>
      </c>
      <c r="W9" s="12">
        <f>15*T9/AD9</f>
        <v>15</v>
      </c>
      <c r="X9" s="12">
        <f>17*T9/AD9</f>
        <v>17</v>
      </c>
      <c r="Y9" s="12">
        <f>0.5*T9/AD9</f>
        <v>0.5</v>
      </c>
      <c r="Z9" s="12">
        <f>0.1*T9/AD9</f>
        <v>0.1</v>
      </c>
      <c r="AA9" s="12">
        <f>3.5*T9/AD9</f>
        <v>3.4999999999999996</v>
      </c>
      <c r="AB9" s="12">
        <f>1.2*T9/AD9</f>
        <v>1.2</v>
      </c>
      <c r="AC9" s="12">
        <f>1048*T9/AD9</f>
        <v>1048</v>
      </c>
      <c r="AD9" s="12">
        <v>87.7</v>
      </c>
      <c r="AE9" s="5"/>
      <c r="AF9" s="4">
        <f t="shared" si="1"/>
        <v>0</v>
      </c>
      <c r="AG9" s="4">
        <f t="shared" si="2"/>
        <v>0</v>
      </c>
      <c r="AH9" s="4">
        <f t="shared" si="3"/>
        <v>0</v>
      </c>
      <c r="AI9" s="4">
        <f t="shared" si="4"/>
        <v>0</v>
      </c>
      <c r="AJ9" s="4">
        <f t="shared" si="5"/>
        <v>0</v>
      </c>
      <c r="AK9" s="4">
        <f t="shared" si="6"/>
        <v>0</v>
      </c>
      <c r="AL9" s="4">
        <f t="shared" si="7"/>
        <v>0</v>
      </c>
      <c r="AM9" s="4">
        <f t="shared" si="8"/>
        <v>0</v>
      </c>
      <c r="AN9" s="4">
        <f t="shared" si="9"/>
        <v>0</v>
      </c>
      <c r="AO9" s="4">
        <f t="shared" si="10"/>
        <v>0</v>
      </c>
      <c r="AP9" s="4">
        <f t="shared" si="11"/>
        <v>0</v>
      </c>
    </row>
    <row r="10" spans="1:42" x14ac:dyDescent="0.25">
      <c r="B10" t="s">
        <v>48</v>
      </c>
      <c r="D10" s="35" t="s">
        <v>94</v>
      </c>
      <c r="J10" t="str">
        <f>B10</f>
        <v>Afleverdatum:</v>
      </c>
      <c r="L10" s="25" t="str">
        <f>D10</f>
        <v>datum</v>
      </c>
      <c r="P10" s="5"/>
      <c r="R10" s="12" t="s">
        <v>16</v>
      </c>
      <c r="S10" s="12">
        <v>0</v>
      </c>
      <c r="T10" s="12">
        <v>87.2</v>
      </c>
      <c r="U10" s="12">
        <f>76*T10/AD10</f>
        <v>76</v>
      </c>
      <c r="V10" s="12">
        <f>22*T10/AD10</f>
        <v>22</v>
      </c>
      <c r="W10" s="12">
        <f>38*T10/AD10</f>
        <v>38</v>
      </c>
      <c r="X10" s="12">
        <f>12*T10/AD10</f>
        <v>12</v>
      </c>
      <c r="Y10" s="12">
        <f>0.1*T10/AD10</f>
        <v>0.1</v>
      </c>
      <c r="Z10" s="12">
        <f>0*T10/AD10</f>
        <v>0</v>
      </c>
      <c r="AA10" s="12">
        <f>2.4*T10/AD10</f>
        <v>2.4</v>
      </c>
      <c r="AB10" s="12">
        <f>0.8*T10/AD10</f>
        <v>0.8</v>
      </c>
      <c r="AC10" s="12">
        <f>1096*T10/AD10</f>
        <v>1096</v>
      </c>
      <c r="AD10" s="12">
        <v>87.2</v>
      </c>
      <c r="AE10" s="5"/>
      <c r="AF10" s="4">
        <f t="shared" si="1"/>
        <v>0</v>
      </c>
      <c r="AG10" s="4">
        <f t="shared" si="2"/>
        <v>0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  <c r="AN10" s="4">
        <f t="shared" si="9"/>
        <v>0</v>
      </c>
      <c r="AO10" s="4">
        <f t="shared" si="10"/>
        <v>0</v>
      </c>
      <c r="AP10" s="4">
        <f t="shared" si="11"/>
        <v>0</v>
      </c>
    </row>
    <row r="11" spans="1:42" x14ac:dyDescent="0.25">
      <c r="B11" t="s">
        <v>46</v>
      </c>
      <c r="D11" s="24" t="s">
        <v>95</v>
      </c>
      <c r="J11" t="str">
        <f>B11</f>
        <v>Gewicht</v>
      </c>
      <c r="L11" s="24" t="str">
        <f>D11</f>
        <v>gewicht</v>
      </c>
      <c r="P11" s="5"/>
      <c r="R11" s="12" t="s">
        <v>57</v>
      </c>
      <c r="S11" s="12">
        <f>S6*0.03</f>
        <v>596.28</v>
      </c>
      <c r="T11" s="12">
        <v>100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575</v>
      </c>
      <c r="AA11" s="12">
        <v>0</v>
      </c>
      <c r="AB11" s="12">
        <v>0</v>
      </c>
      <c r="AC11" s="12">
        <v>0</v>
      </c>
      <c r="AD11" s="12">
        <v>100</v>
      </c>
      <c r="AE11" s="5"/>
      <c r="AF11" s="4">
        <f t="shared" si="1"/>
        <v>596.28</v>
      </c>
      <c r="AG11" s="4">
        <f t="shared" si="2"/>
        <v>596.28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342.86099999999999</v>
      </c>
      <c r="AN11" s="4">
        <f t="shared" si="9"/>
        <v>0</v>
      </c>
      <c r="AO11" s="4">
        <f t="shared" si="10"/>
        <v>0</v>
      </c>
      <c r="AP11" s="4">
        <f t="shared" si="11"/>
        <v>0</v>
      </c>
    </row>
    <row r="12" spans="1:42" x14ac:dyDescent="0.25">
      <c r="P12" s="5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5"/>
      <c r="AF12" s="4">
        <f t="shared" si="1"/>
        <v>0</v>
      </c>
      <c r="AG12" s="4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  <c r="AN12" s="4">
        <f t="shared" si="9"/>
        <v>0</v>
      </c>
      <c r="AO12" s="4">
        <f t="shared" si="10"/>
        <v>0</v>
      </c>
      <c r="AP12" s="4">
        <f t="shared" si="11"/>
        <v>0</v>
      </c>
    </row>
    <row r="13" spans="1:42" ht="21" x14ac:dyDescent="0.35">
      <c r="B13" s="9" t="s">
        <v>60</v>
      </c>
      <c r="C13" s="5"/>
      <c r="D13" s="5"/>
      <c r="E13" s="5"/>
      <c r="F13" s="5"/>
      <c r="G13" s="5"/>
      <c r="H13" s="5"/>
      <c r="I13" s="5"/>
      <c r="J13" s="9" t="s">
        <v>60</v>
      </c>
      <c r="K13" s="5"/>
      <c r="L13" s="5"/>
      <c r="M13" s="5"/>
      <c r="N13" s="5"/>
      <c r="O13" s="5"/>
      <c r="P13" s="5"/>
      <c r="S13" s="20"/>
      <c r="AF13" s="4">
        <f t="shared" si="1"/>
        <v>0</v>
      </c>
      <c r="AG13" s="4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  <c r="AN13" s="4">
        <f t="shared" si="9"/>
        <v>0</v>
      </c>
      <c r="AO13" s="4">
        <f t="shared" si="10"/>
        <v>0</v>
      </c>
      <c r="AP13" s="4">
        <f t="shared" si="11"/>
        <v>0</v>
      </c>
    </row>
    <row r="14" spans="1:4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AF14" s="4">
        <f t="shared" si="1"/>
        <v>0</v>
      </c>
      <c r="AG14" s="4">
        <f t="shared" si="2"/>
        <v>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0</v>
      </c>
      <c r="AL14" s="4">
        <f t="shared" si="7"/>
        <v>0</v>
      </c>
      <c r="AM14" s="4">
        <f t="shared" si="8"/>
        <v>0</v>
      </c>
      <c r="AN14" s="4">
        <f t="shared" si="9"/>
        <v>0</v>
      </c>
      <c r="AO14" s="4">
        <f t="shared" si="10"/>
        <v>0</v>
      </c>
      <c r="AP14" s="4">
        <f t="shared" si="11"/>
        <v>0</v>
      </c>
    </row>
    <row r="15" spans="1:42" x14ac:dyDescent="0.25">
      <c r="B15" s="13" t="s">
        <v>61</v>
      </c>
      <c r="C15" s="5"/>
      <c r="D15" s="5"/>
      <c r="E15" s="5"/>
      <c r="F15" s="5"/>
      <c r="G15" s="5"/>
      <c r="H15" s="5"/>
      <c r="I15" s="5"/>
      <c r="J15" s="13" t="s">
        <v>61</v>
      </c>
      <c r="K15" s="5"/>
      <c r="L15" s="5"/>
      <c r="M15" s="5"/>
      <c r="N15" s="5"/>
      <c r="O15" s="5"/>
      <c r="P15" s="5"/>
      <c r="AF15" s="4">
        <f t="shared" si="1"/>
        <v>0</v>
      </c>
      <c r="AG15" s="4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  <c r="AN15" s="4">
        <f t="shared" si="9"/>
        <v>0</v>
      </c>
      <c r="AO15" s="4">
        <f t="shared" si="10"/>
        <v>0</v>
      </c>
      <c r="AP15" s="4">
        <f t="shared" si="11"/>
        <v>0</v>
      </c>
    </row>
    <row r="16" spans="1:42" x14ac:dyDescent="0.25">
      <c r="B16" s="13" t="s">
        <v>64</v>
      </c>
      <c r="C16" s="5"/>
      <c r="D16" s="6"/>
      <c r="E16" s="6"/>
      <c r="F16" s="5"/>
      <c r="G16" s="5"/>
      <c r="H16" s="5"/>
      <c r="I16" s="5"/>
      <c r="J16" s="13" t="s">
        <v>64</v>
      </c>
      <c r="K16" s="5"/>
      <c r="L16" s="6"/>
      <c r="M16" s="6"/>
      <c r="N16" s="5"/>
      <c r="O16" s="5"/>
      <c r="P16" s="5"/>
      <c r="AF16" s="4">
        <f t="shared" si="1"/>
        <v>0</v>
      </c>
      <c r="AG16" s="4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  <c r="AN16" s="4">
        <f t="shared" si="9"/>
        <v>0</v>
      </c>
      <c r="AO16" s="4">
        <f t="shared" si="10"/>
        <v>0</v>
      </c>
      <c r="AP16" s="4">
        <f t="shared" si="11"/>
        <v>0</v>
      </c>
    </row>
    <row r="17" spans="2:42" x14ac:dyDescent="0.25">
      <c r="C17" s="5"/>
      <c r="D17" s="7"/>
      <c r="E17" s="6"/>
      <c r="F17" s="7"/>
      <c r="G17" s="8"/>
      <c r="H17" s="5"/>
      <c r="I17" s="5"/>
      <c r="K17" s="5"/>
      <c r="L17" s="7"/>
      <c r="M17" s="6"/>
      <c r="N17" s="7"/>
      <c r="O17" s="8"/>
      <c r="P17" s="5"/>
      <c r="AF17" s="4">
        <f t="shared" si="1"/>
        <v>0</v>
      </c>
      <c r="AG17" s="4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  <c r="AN17" s="4">
        <f t="shared" si="9"/>
        <v>0</v>
      </c>
      <c r="AO17" s="4">
        <f t="shared" si="10"/>
        <v>0</v>
      </c>
      <c r="AP17" s="4">
        <f t="shared" si="11"/>
        <v>0</v>
      </c>
    </row>
    <row r="18" spans="2:42" x14ac:dyDescent="0.25">
      <c r="B18" s="17" t="s">
        <v>39</v>
      </c>
      <c r="C18" s="18"/>
      <c r="D18" s="7"/>
      <c r="E18" s="6"/>
      <c r="F18" s="7"/>
      <c r="G18" s="8"/>
      <c r="H18" s="5"/>
      <c r="I18" s="5"/>
      <c r="J18" s="17" t="s">
        <v>39</v>
      </c>
      <c r="K18" s="18"/>
      <c r="L18" s="7"/>
      <c r="M18" s="6"/>
      <c r="N18" s="7"/>
      <c r="O18" s="8"/>
      <c r="P18" s="5"/>
      <c r="AF18" s="4">
        <f t="shared" si="1"/>
        <v>0</v>
      </c>
      <c r="AG18" s="4">
        <f t="shared" si="2"/>
        <v>0</v>
      </c>
      <c r="AH18" s="4">
        <f t="shared" si="3"/>
        <v>0</v>
      </c>
      <c r="AI18" s="4">
        <f t="shared" si="4"/>
        <v>0</v>
      </c>
      <c r="AJ18" s="4">
        <f t="shared" si="5"/>
        <v>0</v>
      </c>
      <c r="AK18" s="4">
        <f t="shared" si="6"/>
        <v>0</v>
      </c>
      <c r="AL18" s="4">
        <f t="shared" si="7"/>
        <v>0</v>
      </c>
      <c r="AM18" s="4">
        <f t="shared" si="8"/>
        <v>0</v>
      </c>
      <c r="AN18" s="4">
        <f t="shared" si="9"/>
        <v>0</v>
      </c>
      <c r="AO18" s="4">
        <f t="shared" si="10"/>
        <v>0</v>
      </c>
      <c r="AP18" s="4">
        <f t="shared" si="11"/>
        <v>0</v>
      </c>
    </row>
    <row r="19" spans="2:42" x14ac:dyDescent="0.25">
      <c r="B19" s="6" t="s">
        <v>51</v>
      </c>
      <c r="C19" s="5"/>
      <c r="E19" s="6">
        <v>23.4</v>
      </c>
      <c r="F19" s="5"/>
      <c r="G19" s="5"/>
      <c r="H19" s="5"/>
      <c r="I19" s="5"/>
      <c r="J19" s="6" t="s">
        <v>51</v>
      </c>
      <c r="K19" s="27"/>
      <c r="L19" s="28"/>
      <c r="M19" s="32">
        <f>E19</f>
        <v>23.4</v>
      </c>
      <c r="N19" s="5"/>
      <c r="O19" s="5"/>
      <c r="P19" s="5"/>
      <c r="AF19" s="4">
        <f t="shared" si="1"/>
        <v>0</v>
      </c>
      <c r="AG19" s="4">
        <f t="shared" si="2"/>
        <v>0</v>
      </c>
      <c r="AH19" s="4">
        <f t="shared" si="3"/>
        <v>0</v>
      </c>
      <c r="AI19" s="4">
        <f t="shared" si="4"/>
        <v>0</v>
      </c>
      <c r="AJ19" s="4">
        <f t="shared" si="5"/>
        <v>0</v>
      </c>
      <c r="AK19" s="4">
        <f t="shared" si="6"/>
        <v>0</v>
      </c>
      <c r="AL19" s="4">
        <f t="shared" si="7"/>
        <v>0</v>
      </c>
      <c r="AM19" s="4">
        <f t="shared" si="8"/>
        <v>0</v>
      </c>
      <c r="AN19" s="4">
        <f t="shared" si="9"/>
        <v>0</v>
      </c>
      <c r="AO19" s="4">
        <f t="shared" si="10"/>
        <v>0</v>
      </c>
      <c r="AP19" s="4">
        <f t="shared" si="11"/>
        <v>0</v>
      </c>
    </row>
    <row r="20" spans="2:42" x14ac:dyDescent="0.25">
      <c r="B20" s="5" t="s">
        <v>41</v>
      </c>
      <c r="C20" s="5"/>
      <c r="D20" s="7" t="s">
        <v>0</v>
      </c>
      <c r="E20" s="6">
        <v>118</v>
      </c>
      <c r="F20" s="7" t="s">
        <v>22</v>
      </c>
      <c r="G20" s="8">
        <f>AL3/AG3*1000</f>
        <v>0.45045045045045046</v>
      </c>
      <c r="H20" s="5"/>
      <c r="I20" s="5"/>
      <c r="J20" s="5" t="s">
        <v>41</v>
      </c>
      <c r="K20" s="5"/>
      <c r="L20" s="7" t="s">
        <v>0</v>
      </c>
      <c r="M20" s="6">
        <f>E20</f>
        <v>118</v>
      </c>
      <c r="N20" s="7" t="s">
        <v>22</v>
      </c>
      <c r="O20" s="8">
        <f>G20</f>
        <v>0.45045045045045046</v>
      </c>
      <c r="P20" s="5"/>
      <c r="AF20" s="4">
        <f t="shared" si="1"/>
        <v>0</v>
      </c>
      <c r="AG20" s="4">
        <f t="shared" si="2"/>
        <v>0</v>
      </c>
      <c r="AH20" s="4">
        <f t="shared" si="3"/>
        <v>0</v>
      </c>
      <c r="AI20" s="4">
        <f t="shared" si="4"/>
        <v>0</v>
      </c>
      <c r="AJ20" s="4">
        <f t="shared" si="5"/>
        <v>0</v>
      </c>
      <c r="AK20" s="4">
        <f t="shared" si="6"/>
        <v>0</v>
      </c>
      <c r="AL20" s="4">
        <f t="shared" si="7"/>
        <v>0</v>
      </c>
      <c r="AM20" s="4">
        <f t="shared" si="8"/>
        <v>0</v>
      </c>
      <c r="AN20" s="4">
        <f t="shared" si="9"/>
        <v>0</v>
      </c>
      <c r="AO20" s="4">
        <f t="shared" si="10"/>
        <v>0</v>
      </c>
      <c r="AP20" s="4">
        <f t="shared" si="11"/>
        <v>0</v>
      </c>
    </row>
    <row r="21" spans="2:42" x14ac:dyDescent="0.25">
      <c r="B21" s="5"/>
      <c r="C21" s="5"/>
      <c r="D21" s="7" t="s">
        <v>1</v>
      </c>
      <c r="E21" s="6">
        <v>49</v>
      </c>
      <c r="F21" s="7" t="s">
        <v>10</v>
      </c>
      <c r="G21" s="8">
        <f>AM3/AG3*1000</f>
        <v>19.538288288288285</v>
      </c>
      <c r="H21" s="5"/>
      <c r="I21" s="5"/>
      <c r="J21" s="5"/>
      <c r="K21" s="5"/>
      <c r="L21" s="7" t="s">
        <v>1</v>
      </c>
      <c r="M21" s="6">
        <f t="shared" ref="M21:O25" si="12">E21</f>
        <v>49</v>
      </c>
      <c r="N21" s="7" t="s">
        <v>10</v>
      </c>
      <c r="O21" s="8">
        <f t="shared" si="12"/>
        <v>19.538288288288285</v>
      </c>
      <c r="P21" s="5"/>
    </row>
    <row r="22" spans="2:42" x14ac:dyDescent="0.25">
      <c r="B22" s="5"/>
      <c r="C22" s="5"/>
      <c r="D22" s="7" t="s">
        <v>2</v>
      </c>
      <c r="E22" s="6">
        <v>11</v>
      </c>
      <c r="F22" s="7" t="s">
        <v>4</v>
      </c>
      <c r="G22" s="8">
        <f>AN3/AG3*1000</f>
        <v>3.1531531531531534</v>
      </c>
      <c r="H22" s="5"/>
      <c r="I22" s="5"/>
      <c r="J22" s="5"/>
      <c r="K22" s="5"/>
      <c r="L22" s="7" t="s">
        <v>2</v>
      </c>
      <c r="M22" s="6">
        <f t="shared" si="12"/>
        <v>11</v>
      </c>
      <c r="N22" s="7" t="s">
        <v>4</v>
      </c>
      <c r="O22" s="8">
        <v>3.1</v>
      </c>
      <c r="P22" s="5"/>
    </row>
    <row r="23" spans="2:42" x14ac:dyDescent="0.25">
      <c r="B23" s="5"/>
      <c r="C23" s="5"/>
      <c r="D23" s="7" t="s">
        <v>3</v>
      </c>
      <c r="E23" s="6">
        <v>55</v>
      </c>
      <c r="F23" s="7" t="s">
        <v>23</v>
      </c>
      <c r="G23" s="8">
        <f>AO3/AG3*1000</f>
        <v>1.0135135135135136</v>
      </c>
      <c r="H23" s="5"/>
      <c r="I23" s="5"/>
      <c r="J23" s="5"/>
      <c r="K23" s="5"/>
      <c r="L23" s="7" t="s">
        <v>3</v>
      </c>
      <c r="M23" s="6">
        <f t="shared" si="12"/>
        <v>55</v>
      </c>
      <c r="N23" s="7" t="s">
        <v>23</v>
      </c>
      <c r="O23" s="8">
        <f t="shared" si="12"/>
        <v>1.0135135135135136</v>
      </c>
      <c r="P23" s="5"/>
    </row>
    <row r="24" spans="2:42" x14ac:dyDescent="0.25">
      <c r="B24" s="5"/>
      <c r="C24" s="5"/>
      <c r="D24" s="7" t="s">
        <v>40</v>
      </c>
      <c r="E24" s="16">
        <v>1218</v>
      </c>
      <c r="F24" s="15" t="s">
        <v>37</v>
      </c>
      <c r="G24" s="8">
        <f>E20/6.25</f>
        <v>18.88</v>
      </c>
      <c r="H24" s="5"/>
      <c r="I24" s="5"/>
      <c r="J24" s="5"/>
      <c r="K24" s="5"/>
      <c r="L24" s="7" t="s">
        <v>40</v>
      </c>
      <c r="M24" s="16">
        <f t="shared" si="12"/>
        <v>1218</v>
      </c>
      <c r="N24" s="15" t="s">
        <v>37</v>
      </c>
      <c r="O24" s="8">
        <f t="shared" si="12"/>
        <v>18.88</v>
      </c>
      <c r="P24" s="5"/>
    </row>
    <row r="25" spans="2:42" x14ac:dyDescent="0.25">
      <c r="B25" s="5"/>
      <c r="C25" s="5"/>
      <c r="D25" s="7" t="s">
        <v>65</v>
      </c>
      <c r="E25" s="16">
        <v>1369</v>
      </c>
      <c r="F25" s="5"/>
      <c r="G25" s="5"/>
      <c r="H25" s="5"/>
      <c r="I25" s="5"/>
      <c r="J25" s="5"/>
      <c r="K25" s="5"/>
      <c r="L25" s="7" t="s">
        <v>65</v>
      </c>
      <c r="M25" s="16">
        <f t="shared" si="12"/>
        <v>1369</v>
      </c>
      <c r="N25" s="5"/>
      <c r="O25" s="5"/>
    </row>
    <row r="27" spans="2:42" x14ac:dyDescent="0.25">
      <c r="B27" s="5" t="s">
        <v>54</v>
      </c>
      <c r="C27" s="5"/>
      <c r="D27" s="5"/>
      <c r="E27" s="5"/>
      <c r="F27" s="5"/>
      <c r="G27" s="5"/>
      <c r="H27" s="5"/>
      <c r="I27" s="5"/>
      <c r="J27" s="5" t="s">
        <v>54</v>
      </c>
      <c r="K27" s="5"/>
      <c r="L27" s="5"/>
      <c r="M27" s="5"/>
      <c r="N27" s="5"/>
      <c r="O27" s="5"/>
    </row>
    <row r="28" spans="2:42" x14ac:dyDescent="0.25">
      <c r="B28" s="5"/>
      <c r="C28" s="5"/>
      <c r="D28" s="5"/>
      <c r="E28" s="5"/>
      <c r="F28" s="5"/>
      <c r="G28" s="5"/>
      <c r="H28" s="5" t="s">
        <v>49</v>
      </c>
      <c r="I28" s="5"/>
      <c r="J28" s="5"/>
      <c r="K28" s="5"/>
      <c r="L28" s="5"/>
      <c r="M28" s="5"/>
      <c r="N28" s="5"/>
      <c r="O28" s="5"/>
    </row>
    <row r="29" spans="2:42" x14ac:dyDescent="0.25">
      <c r="B29" s="5" t="s">
        <v>35</v>
      </c>
      <c r="D29" s="23"/>
      <c r="E29" s="23"/>
      <c r="F29" s="23"/>
      <c r="J29" s="5" t="s">
        <v>35</v>
      </c>
      <c r="L29" s="24">
        <f>D29</f>
        <v>0</v>
      </c>
      <c r="M29" s="23"/>
      <c r="N29" s="23"/>
    </row>
    <row r="30" spans="2:42" x14ac:dyDescent="0.25">
      <c r="B30" s="5" t="s">
        <v>44</v>
      </c>
      <c r="D30" s="25"/>
      <c r="E30" s="25"/>
      <c r="F30" s="24"/>
      <c r="J30" s="5" t="s">
        <v>44</v>
      </c>
      <c r="L30" s="25">
        <f>D30</f>
        <v>0</v>
      </c>
      <c r="M30" s="26"/>
      <c r="N30" s="23"/>
    </row>
    <row r="31" spans="2:42" x14ac:dyDescent="0.25">
      <c r="B31" s="5" t="s">
        <v>62</v>
      </c>
      <c r="J31" s="5" t="str">
        <f>B31</f>
        <v>Ten minste houdbaar tot 5 maanden na productiedatum, mits bewaard</v>
      </c>
    </row>
    <row r="32" spans="2:42" x14ac:dyDescent="0.25">
      <c r="B32" s="13" t="s">
        <v>63</v>
      </c>
      <c r="J32" s="5" t="str">
        <f>B32</f>
        <v>op een schone en verharde ondergrond, afgedekt met zeil of folie</v>
      </c>
    </row>
    <row r="34" spans="1:16" x14ac:dyDescent="0.25">
      <c r="J34" t="s">
        <v>75</v>
      </c>
    </row>
    <row r="35" spans="1:16" x14ac:dyDescent="0.25">
      <c r="J35" t="s">
        <v>72</v>
      </c>
      <c r="M35" t="s">
        <v>66</v>
      </c>
      <c r="N35" t="s">
        <v>67</v>
      </c>
    </row>
    <row r="36" spans="1:16" x14ac:dyDescent="0.25">
      <c r="J36" t="s">
        <v>73</v>
      </c>
      <c r="M36" s="22" t="s">
        <v>68</v>
      </c>
      <c r="N36" s="22" t="s">
        <v>69</v>
      </c>
      <c r="O36" s="22" t="s">
        <v>70</v>
      </c>
      <c r="P36" s="22" t="s">
        <v>71</v>
      </c>
    </row>
    <row r="37" spans="1:16" x14ac:dyDescent="0.25">
      <c r="J37" s="36" t="s">
        <v>74</v>
      </c>
    </row>
    <row r="39" spans="1:16" x14ac:dyDescent="0.25">
      <c r="M39" s="22"/>
    </row>
    <row r="41" spans="1:16" x14ac:dyDescent="0.25">
      <c r="A41" t="s">
        <v>9</v>
      </c>
    </row>
    <row r="42" spans="1:16" x14ac:dyDescent="0.25">
      <c r="A42" t="s">
        <v>76</v>
      </c>
      <c r="M42" s="22"/>
    </row>
    <row r="43" spans="1:16" x14ac:dyDescent="0.25">
      <c r="A43" t="s">
        <v>77</v>
      </c>
    </row>
    <row r="44" spans="1:16" x14ac:dyDescent="0.25">
      <c r="A44" t="s">
        <v>78</v>
      </c>
    </row>
    <row r="45" spans="1:16" x14ac:dyDescent="0.25">
      <c r="A45" t="s">
        <v>79</v>
      </c>
    </row>
    <row r="46" spans="1:16" x14ac:dyDescent="0.25">
      <c r="A46" t="s">
        <v>89</v>
      </c>
    </row>
    <row r="47" spans="1:16" x14ac:dyDescent="0.25">
      <c r="A47" t="s">
        <v>80</v>
      </c>
    </row>
    <row r="48" spans="1:16" x14ac:dyDescent="0.25">
      <c r="A48" t="s">
        <v>88</v>
      </c>
    </row>
    <row r="49" spans="1:1" x14ac:dyDescent="0.25">
      <c r="A49" t="s">
        <v>81</v>
      </c>
    </row>
    <row r="50" spans="1:1" x14ac:dyDescent="0.25">
      <c r="A50" t="s">
        <v>82</v>
      </c>
    </row>
    <row r="51" spans="1:1" x14ac:dyDescent="0.25">
      <c r="A51" t="s">
        <v>83</v>
      </c>
    </row>
    <row r="52" spans="1:1" x14ac:dyDescent="0.25">
      <c r="A52" t="s">
        <v>84</v>
      </c>
    </row>
    <row r="53" spans="1:1" x14ac:dyDescent="0.25">
      <c r="A53" t="s">
        <v>85</v>
      </c>
    </row>
    <row r="54" spans="1:1" x14ac:dyDescent="0.25">
      <c r="A54" t="s">
        <v>86</v>
      </c>
    </row>
    <row r="55" spans="1:1" x14ac:dyDescent="0.25">
      <c r="A55" t="s">
        <v>90</v>
      </c>
    </row>
    <row r="56" spans="1:1" x14ac:dyDescent="0.25">
      <c r="A56" t="s">
        <v>87</v>
      </c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99" spans="1:5" x14ac:dyDescent="0.25">
      <c r="A99" s="2"/>
      <c r="B99" s="2"/>
      <c r="C99" s="2"/>
      <c r="D99" s="2"/>
      <c r="E99" s="2"/>
    </row>
  </sheetData>
  <phoneticPr fontId="2" type="noConversion"/>
  <pageMargins left="0.39370078740157483" right="0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Bommel</dc:creator>
  <cp:lastModifiedBy>Antoon van Bommel</cp:lastModifiedBy>
  <cp:lastPrinted>2020-06-03T15:23:47Z</cp:lastPrinted>
  <dcterms:created xsi:type="dcterms:W3CDTF">2012-07-15T14:30:28Z</dcterms:created>
  <dcterms:modified xsi:type="dcterms:W3CDTF">2020-06-04T07:51:55Z</dcterms:modified>
</cp:coreProperties>
</file>